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1"/>
  </bookViews>
  <sheets>
    <sheet name="не печатать" sheetId="1" r:id="rId1"/>
    <sheet name="№7" sheetId="2" r:id="rId2"/>
  </sheets>
  <externalReferences>
    <externalReference r:id="rId5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<sst xmlns="http://schemas.openxmlformats.org/spreadsheetml/2006/main" count="86" uniqueCount="68">
  <si>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</si>
  <si>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</si>
  <si>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</si>
  <si>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</si>
  <si>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</si>
  <si>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</si>
  <si>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</si>
  <si>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</si>
  <si>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</si>
  <si>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</si>
  <si>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</si>
  <si>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</si>
  <si>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</si>
  <si>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</si>
  <si>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</si>
  <si>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</si>
  <si>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</si>
  <si>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</si>
  <si>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</si>
  <si>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</si>
  <si>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</si>
  <si>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</si>
  <si>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</si>
  <si>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</si>
  <si>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</si>
  <si>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</si>
  <si>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</si>
  <si>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</si>
  <si>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</si>
  <si>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</si>
  <si>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</si>
  <si>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</si>
  <si>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</si>
  <si>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</si>
  <si>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</si>
  <si>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</si>
  <si>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</si>
  <si>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</si>
  <si>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</si>
  <si>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</si>
  <si>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</si>
  <si>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</si>
  <si>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</si>
  <si>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Приложение № 7</t>
  </si>
  <si>
    <t>к Решению Собрания представителей</t>
  </si>
  <si>
    <t>Распределение средств фонда финансовой помощи бюджетам поселений на 2013 год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</si>
  <si>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</si>
  <si>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</si>
  <si>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</si>
  <si>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</si>
  <si>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</si>
  <si>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</si>
  <si>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</si>
  <si>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</si>
  <si>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</si>
  <si>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</si>
  <si>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</si>
  <si>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</si>
  <si>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</si>
  <si>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</si>
  <si>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</si>
  <si>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</si>
  <si>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</si>
  <si>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</si>
  <si>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</si>
  <si>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</si>
  <si>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от "25" апреля   2013г.</t>
  </si>
  <si>
    <t>муниципального района Сергиевский № 12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</si>
</sst>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Fill="1" applyAlignment="1" applyProtection="1">
      <alignment/>
      <protection/>
    </xf>
    <xf numFmtId="205" fontId="1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205" fontId="28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wrapText="1"/>
      <protection/>
    </xf>
    <xf numFmtId="205" fontId="29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205" fontId="28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205" fontId="31" fillId="0" borderId="0" xfId="0" applyNumberFormat="1" applyFont="1" applyFill="1" applyBorder="1" applyAlignment="1" applyProtection="1">
      <alignment horizontal="center" vertical="center"/>
      <protection locked="0"/>
    </xf>
    <xf numFmtId="205" fontId="18" fillId="0" borderId="0" xfId="0" applyNumberFormat="1" applyFont="1" applyFill="1" applyBorder="1" applyAlignment="1" applyProtection="1">
      <alignment vertical="center"/>
      <protection/>
    </xf>
    <xf numFmtId="205" fontId="31" fillId="0" borderId="0" xfId="0" applyNumberFormat="1" applyFont="1" applyFill="1" applyBorder="1" applyAlignment="1" applyProtection="1">
      <alignment vertical="center" wrapText="1"/>
      <protection/>
    </xf>
    <xf numFmtId="205" fontId="17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wrapText="1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205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/>
      <protection locked="0"/>
    </xf>
    <xf numFmtId="205" fontId="24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205" fontId="24" fillId="0" borderId="10" xfId="0" applyNumberFormat="1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vertical="center"/>
      <protection/>
    </xf>
    <xf numFmtId="205" fontId="31" fillId="0" borderId="10" xfId="0" applyNumberFormat="1" applyFont="1" applyFill="1" applyBorder="1" applyAlignment="1" applyProtection="1">
      <alignment vertical="center"/>
      <protection/>
    </xf>
    <xf numFmtId="3" fontId="31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/>
      <protection locked="0"/>
    </xf>
    <xf numFmtId="205" fontId="31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204" fontId="24" fillId="0" borderId="10" xfId="0" applyNumberFormat="1" applyFont="1" applyFill="1" applyBorder="1" applyAlignment="1" applyProtection="1">
      <alignment/>
      <protection/>
    </xf>
    <xf numFmtId="205" fontId="31" fillId="0" borderId="10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 horizontal="center"/>
    </xf>
    <xf numFmtId="205" fontId="27" fillId="0" borderId="0" xfId="0" applyNumberFormat="1" applyFont="1" applyFill="1" applyBorder="1" applyAlignment="1" applyProtection="1">
      <alignment horizontal="center" vertical="center" wrapText="1"/>
      <protection/>
    </xf>
    <xf numFmtId="205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/>
      <protection/>
    </xf>
    <xf numFmtId="205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31" fillId="0" borderId="0" xfId="0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Border="1" applyAlignment="1" applyProtection="1">
      <alignment horizontal="center" vertical="top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2013%20&#1075;&#1086;&#1076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65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">
      <selection activeCell="G4" sqref="G4:K4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50" t="s">
        <v>43</v>
      </c>
      <c r="H1" s="50"/>
      <c r="I1" s="50"/>
      <c r="J1" s="50"/>
      <c r="K1" s="50"/>
    </row>
    <row r="2" spans="6:11" ht="15.75">
      <c r="F2" s="34"/>
      <c r="G2" s="50" t="s">
        <v>44</v>
      </c>
      <c r="H2" s="50"/>
      <c r="I2" s="50"/>
      <c r="J2" s="50"/>
      <c r="K2" s="50"/>
    </row>
    <row r="3" spans="6:11" ht="15.75">
      <c r="F3" s="34"/>
      <c r="G3" s="50" t="s">
        <v>67</v>
      </c>
      <c r="H3" s="50"/>
      <c r="I3" s="50"/>
      <c r="J3" s="50"/>
      <c r="K3" s="50"/>
    </row>
    <row r="4" spans="6:11" ht="15.75">
      <c r="F4" s="34"/>
      <c r="G4" s="50" t="s">
        <v>66</v>
      </c>
      <c r="H4" s="50"/>
      <c r="I4" s="50"/>
      <c r="J4" s="50"/>
      <c r="K4" s="50"/>
    </row>
    <row r="6" spans="2:10" ht="18.75">
      <c r="B6" s="67" t="s">
        <v>45</v>
      </c>
      <c r="C6" s="67"/>
      <c r="D6" s="67"/>
      <c r="E6" s="67"/>
      <c r="F6" s="67"/>
      <c r="G6" s="67"/>
      <c r="H6" s="67"/>
      <c r="I6" s="67"/>
      <c r="J6" s="35"/>
    </row>
    <row r="7" spans="2:10" ht="18.75">
      <c r="B7" s="67" t="s">
        <v>38</v>
      </c>
      <c r="C7" s="67"/>
      <c r="D7" s="67"/>
      <c r="E7" s="67"/>
      <c r="F7" s="67"/>
      <c r="G7" s="67"/>
      <c r="H7" s="67"/>
      <c r="I7" s="67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46</v>
      </c>
    </row>
    <row r="10" spans="1:11" ht="36" customHeight="1">
      <c r="A10" s="43" t="s">
        <v>47</v>
      </c>
      <c r="B10" s="44"/>
      <c r="C10" s="68" t="s">
        <v>48</v>
      </c>
      <c r="D10" s="69"/>
      <c r="E10" s="69"/>
      <c r="F10" s="70"/>
      <c r="G10" s="71" t="s">
        <v>49</v>
      </c>
      <c r="H10" s="64" t="s">
        <v>50</v>
      </c>
      <c r="I10" s="43" t="s">
        <v>51</v>
      </c>
      <c r="J10" s="64" t="s">
        <v>52</v>
      </c>
      <c r="K10" s="64" t="s">
        <v>53</v>
      </c>
    </row>
    <row r="11" spans="1:11" ht="38.25" customHeight="1">
      <c r="A11" s="45" t="s">
        <v>54</v>
      </c>
      <c r="B11" s="45" t="s">
        <v>55</v>
      </c>
      <c r="C11" s="64" t="s">
        <v>56</v>
      </c>
      <c r="D11" s="64" t="s">
        <v>57</v>
      </c>
      <c r="E11" s="64" t="s">
        <v>58</v>
      </c>
      <c r="F11" s="64" t="s">
        <v>59</v>
      </c>
      <c r="G11" s="72"/>
      <c r="H11" s="65"/>
      <c r="I11" s="45" t="s">
        <v>60</v>
      </c>
      <c r="J11" s="65"/>
      <c r="K11" s="65"/>
    </row>
    <row r="12" spans="1:11" ht="41.25" customHeight="1">
      <c r="A12" s="46"/>
      <c r="B12" s="47"/>
      <c r="C12" s="66"/>
      <c r="D12" s="66"/>
      <c r="E12" s="66"/>
      <c r="F12" s="66"/>
      <c r="G12" s="73"/>
      <c r="H12" s="66"/>
      <c r="I12" s="46" t="s">
        <v>61</v>
      </c>
      <c r="J12" s="66"/>
      <c r="K12" s="66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62</v>
      </c>
      <c r="G13" s="37">
        <v>7</v>
      </c>
      <c r="H13" s="37" t="s">
        <v>63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29">
        <f>'не печатать'!H22</f>
        <v>363.52647629609095</v>
      </c>
      <c r="D14" s="27">
        <v>21574</v>
      </c>
      <c r="E14" s="27">
        <v>8113.053</v>
      </c>
      <c r="F14" s="29">
        <f>SUM(C14:E14)</f>
        <v>30050.57947629609</v>
      </c>
      <c r="G14" s="48">
        <f>36052.346-3051.819524+7.7583+11</f>
        <v>33019.284776</v>
      </c>
      <c r="H14" s="29">
        <f>F14-G14</f>
        <v>-2968.70529970391</v>
      </c>
      <c r="I14" s="29">
        <f>J14+H14</f>
        <v>2.9609009288833477E-07</v>
      </c>
      <c r="J14" s="29">
        <f>(D14+E14)*0.1</f>
        <v>2968.7053</v>
      </c>
      <c r="K14" s="49">
        <f aca="true" t="shared" si="0" ref="K14:K30">-I14</f>
        <v>-2.9609009288833477E-07</v>
      </c>
    </row>
    <row r="15" spans="1:11" s="1" customFormat="1" ht="14.25" customHeight="1">
      <c r="A15" s="38">
        <v>2</v>
      </c>
      <c r="B15" s="26" t="s">
        <v>21</v>
      </c>
      <c r="C15" s="29">
        <f>'не печатать'!H23</f>
        <v>20.07818131411145</v>
      </c>
      <c r="D15" s="27">
        <v>499</v>
      </c>
      <c r="E15" s="27">
        <v>34.79</v>
      </c>
      <c r="F15" s="29">
        <f aca="true" t="shared" si="1" ref="F15:F30">SUM(C15:E15)</f>
        <v>553.8681813141114</v>
      </c>
      <c r="G15" s="29">
        <f>636.972+1150-331.414319+370+110</f>
        <v>1935.557681</v>
      </c>
      <c r="H15" s="29">
        <f aca="true" t="shared" si="2" ref="H15:H30">F15-G15</f>
        <v>-1381.6894996858887</v>
      </c>
      <c r="I15" s="29">
        <f>J15+H15</f>
        <v>-1354.9999996858887</v>
      </c>
      <c r="J15" s="29">
        <f>(D15+E15)*0.05</f>
        <v>26.6895</v>
      </c>
      <c r="K15" s="49">
        <f t="shared" si="0"/>
        <v>1354.9999996858887</v>
      </c>
    </row>
    <row r="16" spans="1:11" s="1" customFormat="1" ht="14.25" customHeight="1">
      <c r="A16" s="38">
        <v>3</v>
      </c>
      <c r="B16" s="26" t="s">
        <v>22</v>
      </c>
      <c r="C16" s="29">
        <f>'не печатать'!H24</f>
        <v>21.92570002772387</v>
      </c>
      <c r="D16" s="27">
        <v>1606</v>
      </c>
      <c r="E16" s="27">
        <v>329.44</v>
      </c>
      <c r="F16" s="29">
        <f t="shared" si="1"/>
        <v>1957.365700027724</v>
      </c>
      <c r="G16" s="29">
        <f>3502.95-972.0403+150</f>
        <v>2680.9096999999997</v>
      </c>
      <c r="H16" s="29">
        <f t="shared" si="2"/>
        <v>-723.5439999722757</v>
      </c>
      <c r="I16" s="29">
        <f aca="true" t="shared" si="3" ref="I16:I30">J16+H16</f>
        <v>-529.9999999722758</v>
      </c>
      <c r="J16" s="29">
        <f>(D16+E16)*0.1</f>
        <v>193.544</v>
      </c>
      <c r="K16" s="49">
        <f t="shared" si="0"/>
        <v>529.9999999722758</v>
      </c>
    </row>
    <row r="17" spans="1:11" s="1" customFormat="1" ht="14.25" customHeight="1">
      <c r="A17" s="38">
        <v>4</v>
      </c>
      <c r="B17" s="26" t="s">
        <v>23</v>
      </c>
      <c r="C17" s="29">
        <f>'не печатать'!H25</f>
        <v>35.10285555863599</v>
      </c>
      <c r="D17" s="27">
        <v>1629</v>
      </c>
      <c r="E17" s="27">
        <v>629.774</v>
      </c>
      <c r="F17" s="29">
        <f t="shared" si="1"/>
        <v>2293.876855558636</v>
      </c>
      <c r="G17" s="29">
        <f>3383.963+103.591256+291.43-140+0.77</f>
        <v>3639.754256</v>
      </c>
      <c r="H17" s="29">
        <f t="shared" si="2"/>
        <v>-1345.877400441364</v>
      </c>
      <c r="I17" s="29">
        <f t="shared" si="3"/>
        <v>-1120.000000441364</v>
      </c>
      <c r="J17" s="29">
        <f>(D17+E17)*0.1</f>
        <v>225.8774</v>
      </c>
      <c r="K17" s="49">
        <f t="shared" si="0"/>
        <v>1120.000000441364</v>
      </c>
    </row>
    <row r="18" spans="1:11" s="1" customFormat="1" ht="14.25" customHeight="1">
      <c r="A18" s="38">
        <v>5</v>
      </c>
      <c r="B18" s="26" t="s">
        <v>24</v>
      </c>
      <c r="C18" s="29">
        <f>'не печатать'!H26</f>
        <v>43.38952037704463</v>
      </c>
      <c r="D18" s="27">
        <v>815.8685</v>
      </c>
      <c r="E18" s="27">
        <v>363.96</v>
      </c>
      <c r="F18" s="29">
        <f t="shared" si="1"/>
        <v>1223.2180203770447</v>
      </c>
      <c r="G18" s="29">
        <f>1336.167+3750-561.44448+1549.2125+18.551+34.723425</f>
        <v>6127.2094449999995</v>
      </c>
      <c r="H18" s="29">
        <f t="shared" si="2"/>
        <v>-4903.991424622955</v>
      </c>
      <c r="I18" s="29">
        <f t="shared" si="3"/>
        <v>-4844.999999622954</v>
      </c>
      <c r="J18" s="29">
        <f>(D18+E18)*0.05</f>
        <v>58.99142500000001</v>
      </c>
      <c r="K18" s="49">
        <f t="shared" si="0"/>
        <v>4844.999999622954</v>
      </c>
    </row>
    <row r="19" spans="1:11" s="1" customFormat="1" ht="14.25" customHeight="1">
      <c r="A19" s="38">
        <v>6</v>
      </c>
      <c r="B19" s="26" t="s">
        <v>25</v>
      </c>
      <c r="C19" s="29">
        <f>'не печатать'!H27</f>
        <v>32.11422234543942</v>
      </c>
      <c r="D19" s="27">
        <v>1400.9</v>
      </c>
      <c r="E19" s="27">
        <v>2516.36</v>
      </c>
      <c r="F19" s="29">
        <f t="shared" si="1"/>
        <v>3949.3742223454396</v>
      </c>
      <c r="G19" s="29">
        <f>2906.409+1200+728.201222+820+16.49</f>
        <v>5671.100221999999</v>
      </c>
      <c r="H19" s="29">
        <f t="shared" si="2"/>
        <v>-1721.7259996545595</v>
      </c>
      <c r="I19" s="29">
        <f t="shared" si="3"/>
        <v>-1329.9999996545594</v>
      </c>
      <c r="J19" s="29">
        <f>(D19+E19)*0.1</f>
        <v>391.72600000000006</v>
      </c>
      <c r="K19" s="49">
        <f t="shared" si="0"/>
        <v>1329.9999996545594</v>
      </c>
    </row>
    <row r="20" spans="1:11" s="1" customFormat="1" ht="14.25" customHeight="1">
      <c r="A20" s="38">
        <v>7</v>
      </c>
      <c r="B20" s="26" t="s">
        <v>26</v>
      </c>
      <c r="C20" s="29">
        <f>'не печатать'!H28</f>
        <v>43.47102855558636</v>
      </c>
      <c r="D20" s="27">
        <v>1149</v>
      </c>
      <c r="E20" s="27">
        <v>864.62</v>
      </c>
      <c r="F20" s="29">
        <f t="shared" si="1"/>
        <v>2057.0910285555865</v>
      </c>
      <c r="G20" s="29">
        <f>1655.181+1200+403.272029+830+25</f>
        <v>4113.453029</v>
      </c>
      <c r="H20" s="29">
        <f t="shared" si="2"/>
        <v>-2056.3620004444138</v>
      </c>
      <c r="I20" s="29">
        <f t="shared" si="3"/>
        <v>-1855.0000004444137</v>
      </c>
      <c r="J20" s="29">
        <f>(D20+E20)*0.1</f>
        <v>201.362</v>
      </c>
      <c r="K20" s="49">
        <f t="shared" si="0"/>
        <v>1855.0000004444137</v>
      </c>
    </row>
    <row r="21" spans="1:11" s="1" customFormat="1" ht="14.25" customHeight="1">
      <c r="A21" s="38">
        <v>8</v>
      </c>
      <c r="B21" s="26" t="s">
        <v>27</v>
      </c>
      <c r="C21" s="29">
        <f>'не печатать'!H29</f>
        <v>40.14685072603479</v>
      </c>
      <c r="D21" s="27">
        <v>569.5</v>
      </c>
      <c r="E21" s="27">
        <v>21.906</v>
      </c>
      <c r="F21" s="29">
        <f t="shared" si="1"/>
        <v>631.5528507260348</v>
      </c>
      <c r="G21" s="29">
        <f>803.51026+3150-312.387109+1040-1020</f>
        <v>3661.123151</v>
      </c>
      <c r="H21" s="29">
        <f t="shared" si="2"/>
        <v>-3029.570300273965</v>
      </c>
      <c r="I21" s="29">
        <f t="shared" si="3"/>
        <v>-3000.0000002739653</v>
      </c>
      <c r="J21" s="29">
        <f>(D21+E21)*0.05</f>
        <v>29.5703</v>
      </c>
      <c r="K21" s="49">
        <f t="shared" si="0"/>
        <v>3000.0000002739653</v>
      </c>
    </row>
    <row r="22" spans="1:11" s="1" customFormat="1" ht="14.25" customHeight="1">
      <c r="A22" s="38">
        <v>9</v>
      </c>
      <c r="B22" s="26" t="s">
        <v>28</v>
      </c>
      <c r="C22" s="29">
        <f>'не печатать'!H30</f>
        <v>32.494593845300805</v>
      </c>
      <c r="D22" s="27">
        <v>755</v>
      </c>
      <c r="E22" s="27">
        <v>24.26</v>
      </c>
      <c r="F22" s="29">
        <f t="shared" si="1"/>
        <v>811.7545938453007</v>
      </c>
      <c r="G22" s="29">
        <f>1441.902+1200-91.184406+1130+10</f>
        <v>3690.717594</v>
      </c>
      <c r="H22" s="29">
        <f t="shared" si="2"/>
        <v>-2878.9630001546993</v>
      </c>
      <c r="I22" s="29">
        <f t="shared" si="3"/>
        <v>-2840.000000154699</v>
      </c>
      <c r="J22" s="29">
        <f>(D22+E22)*0.05</f>
        <v>38.963</v>
      </c>
      <c r="K22" s="49">
        <f t="shared" si="0"/>
        <v>2840.000000154699</v>
      </c>
    </row>
    <row r="23" spans="1:11" s="1" customFormat="1" ht="14.25" customHeight="1">
      <c r="A23" s="38">
        <v>10</v>
      </c>
      <c r="B23" s="26" t="s">
        <v>29</v>
      </c>
      <c r="C23" s="29">
        <f>'не печатать'!H31</f>
        <v>152.3346614050661</v>
      </c>
      <c r="D23" s="27">
        <v>465.2</v>
      </c>
      <c r="E23" s="27">
        <v>186.28</v>
      </c>
      <c r="F23" s="29">
        <f t="shared" si="1"/>
        <v>803.8146614050661</v>
      </c>
      <c r="G23" s="29">
        <f>967.46857+2000-450.234309+720+47.72+4.0084</f>
        <v>3288.962661</v>
      </c>
      <c r="H23" s="29">
        <f t="shared" si="2"/>
        <v>-2485.147999594934</v>
      </c>
      <c r="I23" s="29">
        <f t="shared" si="3"/>
        <v>-2419.999999594934</v>
      </c>
      <c r="J23" s="29">
        <f>(D23+E23)*0.1</f>
        <v>65.14800000000001</v>
      </c>
      <c r="K23" s="49">
        <f t="shared" si="0"/>
        <v>2419.999999594934</v>
      </c>
    </row>
    <row r="24" spans="1:11" s="1" customFormat="1" ht="14.25" customHeight="1">
      <c r="A24" s="38">
        <v>11</v>
      </c>
      <c r="B24" s="26" t="s">
        <v>30</v>
      </c>
      <c r="C24" s="29">
        <f>'не печатать'!H32</f>
        <v>34.36928195176046</v>
      </c>
      <c r="D24" s="27">
        <v>850.8</v>
      </c>
      <c r="E24" s="27">
        <v>2709.201</v>
      </c>
      <c r="F24" s="29">
        <f t="shared" si="1"/>
        <v>3594.3702819517603</v>
      </c>
      <c r="G24" s="29">
        <f>3517.6581+750+495.892282-50+135.28+21.54</f>
        <v>4870.370382</v>
      </c>
      <c r="H24" s="29">
        <f t="shared" si="2"/>
        <v>-1276.0001000482398</v>
      </c>
      <c r="I24" s="29">
        <f>J24+H24</f>
        <v>-920.0000000482398</v>
      </c>
      <c r="J24" s="29">
        <f>(D24+E24)*0.1</f>
        <v>356.00010000000003</v>
      </c>
      <c r="K24" s="49">
        <f t="shared" si="0"/>
        <v>920.0000000482398</v>
      </c>
    </row>
    <row r="25" spans="1:11" s="1" customFormat="1" ht="14.25" customHeight="1">
      <c r="A25" s="38">
        <v>12</v>
      </c>
      <c r="B25" s="26" t="s">
        <v>31</v>
      </c>
      <c r="C25" s="29">
        <f>'не печатать'!H33</f>
        <v>19.398946492930413</v>
      </c>
      <c r="D25" s="27">
        <v>483.13</v>
      </c>
      <c r="E25" s="27">
        <v>292.858</v>
      </c>
      <c r="F25" s="29">
        <f t="shared" si="1"/>
        <v>795.3869464929304</v>
      </c>
      <c r="G25" s="29">
        <f>809.193+770+224.449746+460.825+8.518</f>
        <v>2272.985746</v>
      </c>
      <c r="H25" s="29">
        <f t="shared" si="2"/>
        <v>-1477.5987995070695</v>
      </c>
      <c r="I25" s="29">
        <f t="shared" si="3"/>
        <v>-1399.9999995070696</v>
      </c>
      <c r="J25" s="29">
        <f>(D25+E25)*0.1</f>
        <v>77.59880000000001</v>
      </c>
      <c r="K25" s="49">
        <f t="shared" si="0"/>
        <v>1399.9999995070696</v>
      </c>
    </row>
    <row r="26" spans="1:11" s="1" customFormat="1" ht="14.25" customHeight="1">
      <c r="A26" s="38">
        <v>13</v>
      </c>
      <c r="B26" s="26" t="s">
        <v>32</v>
      </c>
      <c r="C26" s="29">
        <f>'не печатать'!H34</f>
        <v>152.75464922182402</v>
      </c>
      <c r="D26" s="27">
        <v>806.16236</v>
      </c>
      <c r="E26" s="27">
        <v>294.79178</v>
      </c>
      <c r="F26" s="29">
        <f t="shared" si="1"/>
        <v>1253.7087892218242</v>
      </c>
      <c r="G26" s="29">
        <f>2255.53317+4250+418.799479+863.192958+249.979496-1723.7009</f>
        <v>6313.804203000001</v>
      </c>
      <c r="H26" s="29">
        <f t="shared" si="2"/>
        <v>-5060.095413778176</v>
      </c>
      <c r="I26" s="29">
        <f t="shared" si="3"/>
        <v>-4949.999999778176</v>
      </c>
      <c r="J26" s="29">
        <f>(D26+E26)*0.1</f>
        <v>110.095414</v>
      </c>
      <c r="K26" s="49">
        <f t="shared" si="0"/>
        <v>4949.999999778176</v>
      </c>
    </row>
    <row r="27" spans="1:11" s="1" customFormat="1" ht="14.25" customHeight="1">
      <c r="A27" s="38">
        <v>14</v>
      </c>
      <c r="B27" s="26" t="s">
        <v>33</v>
      </c>
      <c r="C27" s="29">
        <f>'не печатать'!H35</f>
        <v>253.92514555031883</v>
      </c>
      <c r="D27" s="27">
        <v>14742</v>
      </c>
      <c r="E27" s="27">
        <v>923.359</v>
      </c>
      <c r="F27" s="29">
        <f t="shared" si="1"/>
        <v>15919.284145550318</v>
      </c>
      <c r="G27" s="29">
        <f>17431.743+5800-519.190904+950+520</f>
        <v>24182.552096</v>
      </c>
      <c r="H27" s="29">
        <f t="shared" si="2"/>
        <v>-8263.267950449681</v>
      </c>
      <c r="I27" s="29">
        <f t="shared" si="3"/>
        <v>-7480.000000449681</v>
      </c>
      <c r="J27" s="29">
        <f>(D27+E27)*0.05</f>
        <v>783.26795</v>
      </c>
      <c r="K27" s="49">
        <f t="shared" si="0"/>
        <v>7480.000000449681</v>
      </c>
    </row>
    <row r="28" spans="1:11" s="1" customFormat="1" ht="14.25" customHeight="1">
      <c r="A28" s="38">
        <v>15</v>
      </c>
      <c r="B28" s="26" t="s">
        <v>34</v>
      </c>
      <c r="C28" s="29">
        <f>'не печатать'!H36</f>
        <v>96.80454671472138</v>
      </c>
      <c r="D28" s="27">
        <v>3846</v>
      </c>
      <c r="E28" s="27">
        <v>658.49</v>
      </c>
      <c r="F28" s="29">
        <f t="shared" si="1"/>
        <v>4601.294546714721</v>
      </c>
      <c r="G28" s="29">
        <f>4802.919+245+303.824547+1700+40</f>
        <v>7091.743547</v>
      </c>
      <c r="H28" s="29">
        <f t="shared" si="2"/>
        <v>-2490.449000285279</v>
      </c>
      <c r="I28" s="29">
        <f t="shared" si="3"/>
        <v>-2040.000000285279</v>
      </c>
      <c r="J28" s="29">
        <f>(D28+E28)*0.1</f>
        <v>450.449</v>
      </c>
      <c r="K28" s="49">
        <f t="shared" si="0"/>
        <v>2040.000000285279</v>
      </c>
    </row>
    <row r="29" spans="1:11" s="1" customFormat="1" ht="14.25" customHeight="1">
      <c r="A29" s="38">
        <v>16</v>
      </c>
      <c r="B29" s="26" t="s">
        <v>35</v>
      </c>
      <c r="C29" s="29">
        <f>'не печатать'!H37</f>
        <v>129.32630995286942</v>
      </c>
      <c r="D29" s="27">
        <v>4496.8445</v>
      </c>
      <c r="E29" s="27">
        <v>824.84</v>
      </c>
      <c r="F29" s="29">
        <f t="shared" si="1"/>
        <v>5451.01080995287</v>
      </c>
      <c r="G29" s="29">
        <f>6477.02+2150-1060.11899+1900+40+26.27825</f>
        <v>9533.17926</v>
      </c>
      <c r="H29" s="29">
        <f t="shared" si="2"/>
        <v>-4082.168450047131</v>
      </c>
      <c r="I29" s="29">
        <f t="shared" si="3"/>
        <v>-3550.000000047131</v>
      </c>
      <c r="J29" s="29">
        <f>(D29+E29)*0.1</f>
        <v>532.16845</v>
      </c>
      <c r="K29" s="49">
        <f t="shared" si="0"/>
        <v>3550.000000047131</v>
      </c>
    </row>
    <row r="30" spans="1:11" s="1" customFormat="1" ht="14.25" customHeight="1">
      <c r="A30" s="38">
        <v>17</v>
      </c>
      <c r="B30" s="26" t="s">
        <v>36</v>
      </c>
      <c r="C30" s="29">
        <f>'не печатать'!H38</f>
        <v>102.83702966454116</v>
      </c>
      <c r="D30" s="27">
        <v>783.976</v>
      </c>
      <c r="E30" s="27">
        <v>1946.83081</v>
      </c>
      <c r="F30" s="29">
        <f t="shared" si="1"/>
        <v>2833.6438396645412</v>
      </c>
      <c r="G30" s="29">
        <f>1684.726+1600+1308.71523-525.050309+338.3336</f>
        <v>4406.724521</v>
      </c>
      <c r="H30" s="29">
        <f t="shared" si="2"/>
        <v>-1573.0806813354588</v>
      </c>
      <c r="I30" s="29">
        <f t="shared" si="3"/>
        <v>-1300.000000335459</v>
      </c>
      <c r="J30" s="29">
        <f>(D30+E30)*0.1</f>
        <v>273.080681</v>
      </c>
      <c r="K30" s="49">
        <f t="shared" si="0"/>
        <v>1300.000000335459</v>
      </c>
    </row>
    <row r="31" spans="1:11" ht="23.25" customHeight="1">
      <c r="A31" s="39"/>
      <c r="B31" s="40" t="s">
        <v>64</v>
      </c>
      <c r="C31" s="41">
        <f aca="true" t="shared" si="4" ref="C31:J31">SUM(C14:C30)</f>
        <v>1574.0000000000002</v>
      </c>
      <c r="D31" s="41">
        <f t="shared" si="4"/>
        <v>56472.38136</v>
      </c>
      <c r="E31" s="41">
        <f t="shared" si="4"/>
        <v>20734.81359</v>
      </c>
      <c r="F31" s="41">
        <f>SUM(F14:F30)</f>
        <v>78781.19495</v>
      </c>
      <c r="G31" s="41">
        <f>SUM(G14:G30)</f>
        <v>126499.43227000002</v>
      </c>
      <c r="H31" s="41">
        <f t="shared" si="4"/>
        <v>-47718.23731999999</v>
      </c>
      <c r="I31" s="41">
        <f t="shared" si="4"/>
        <v>-40935</v>
      </c>
      <c r="J31" s="41">
        <f t="shared" si="4"/>
        <v>6783.237320000001</v>
      </c>
      <c r="K31" s="41">
        <f>SUM(K14:K30)</f>
        <v>40935</v>
      </c>
    </row>
  </sheetData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2013-04-15T07:50:29Z</cp:lastPrinted>
  <dcterms:created xsi:type="dcterms:W3CDTF">1998-09-07T09:31:30Z</dcterms:created>
  <dcterms:modified xsi:type="dcterms:W3CDTF">2013-04-25T11:39:58Z</dcterms:modified>
  <cp:category/>
  <cp:version/>
  <cp:contentType/>
  <cp:contentStatus/>
</cp:coreProperties>
</file>